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jembusiness-my.sharepoint.com/personal/rona_jembusinessconsulting_com/Documents/Documents/JEM Business Consulting/Calculators/"/>
    </mc:Choice>
  </mc:AlternateContent>
  <xr:revisionPtr revIDLastSave="0" documentId="8_{06A26800-198D-4D69-A62E-83285AA1B67B}" xr6:coauthVersionLast="47" xr6:coauthVersionMax="47" xr10:uidLastSave="{00000000-0000-0000-0000-000000000000}"/>
  <bookViews>
    <workbookView xWindow="-120" yWindow="-120" windowWidth="26640" windowHeight="14370" xr2:uid="{00000000-000D-0000-FFFF-FFFF00000000}"/>
  </bookViews>
  <sheets>
    <sheet name="Calculator" sheetId="1" r:id="rId1"/>
    <sheet name="Source &amp; rules" sheetId="2" r:id="rId2"/>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0" i="1" l="1"/>
  <c r="B57" i="1"/>
  <c r="D57" i="1" s="1"/>
  <c r="B56" i="1"/>
  <c r="D56" i="1" s="1"/>
  <c r="B55" i="1"/>
  <c r="D55" i="1" s="1"/>
  <c r="B54" i="1"/>
  <c r="D54" i="1" s="1"/>
  <c r="D58" i="1" s="1"/>
  <c r="B51" i="1"/>
  <c r="B43" i="1"/>
  <c r="B42" i="1"/>
  <c r="B21" i="1"/>
  <c r="D21" i="1" s="1"/>
  <c r="F21" i="1" s="1"/>
  <c r="B20" i="1"/>
  <c r="D20" i="1" s="1"/>
  <c r="F20" i="1" s="1"/>
  <c r="B19" i="1"/>
  <c r="D19" i="1" s="1"/>
  <c r="F19" i="1" s="1"/>
  <c r="B18" i="1"/>
  <c r="D18" i="1" s="1"/>
  <c r="F18" i="1" s="1"/>
  <c r="B17" i="1"/>
  <c r="D17" i="1" s="1"/>
  <c r="F17" i="1" s="1"/>
  <c r="D16" i="1"/>
  <c r="F16" i="1" s="1"/>
  <c r="D59" i="1" l="1"/>
  <c r="D60" i="1" s="1"/>
  <c r="F22" i="1"/>
  <c r="F23" i="1" s="1"/>
  <c r="B38" i="1" s="1"/>
  <c r="B41" i="1" l="1"/>
  <c r="B40" i="1"/>
  <c r="B39" i="1"/>
</calcChain>
</file>

<file path=xl/sharedStrings.xml><?xml version="1.0" encoding="utf-8"?>
<sst xmlns="http://schemas.openxmlformats.org/spreadsheetml/2006/main" count="173" uniqueCount="163">
  <si>
    <t>JEM School Leadership Pay Calculator 2026/27</t>
  </si>
  <si>
    <t>2026/27 STPCD – Ordinary School calculator, with special-school option included</t>
  </si>
  <si>
    <t>School type</t>
  </si>
  <si>
    <t>Ordinary</t>
  </si>
  <si>
    <t>Special school note</t>
  </si>
  <si>
    <t>Reception / KS1 / KS2 pupils</t>
  </si>
  <si>
    <t>For a special school, the STPCD calculation uses 10/12/14/16 units per pupil and a staff-pupil ratio modifier. This calculator therefore switches to a separate special-school section below.</t>
  </si>
  <si>
    <t>KS3 pupils</t>
  </si>
  <si>
    <t>KS4 pupils</t>
  </si>
  <si>
    <t>KS5 pupils</t>
  </si>
  <si>
    <t>EHC/SEN pupils receiving +3 units</t>
  </si>
  <si>
    <t>Half-day pupils</t>
  </si>
  <si>
    <t>Location</t>
  </si>
  <si>
    <t>England excluding London</t>
  </si>
  <si>
    <t>Actual Headteacher pay range – from</t>
  </si>
  <si>
    <t>Enter the Headteacher’s actual agreed pay range (not the full statutory group range). This is used to show the normal DHT/AHT upper point immediately below the Headteacher range. Overlap is only expected in exceptional circumstances.</t>
  </si>
  <si>
    <t>Actual Headteacher pay range – to</t>
  </si>
  <si>
    <t>Ordinary school calculation</t>
  </si>
  <si>
    <t>Stage</t>
  </si>
  <si>
    <t>Pupils</t>
  </si>
  <si>
    <t>Units per pupil</t>
  </si>
  <si>
    <t>Base units</t>
  </si>
  <si>
    <t>Adjustment</t>
  </si>
  <si>
    <t>Total units</t>
  </si>
  <si>
    <t>Reception / KS1 / KS2</t>
  </si>
  <si>
    <t>KS3</t>
  </si>
  <si>
    <t>KS4</t>
  </si>
  <si>
    <t>KS5</t>
  </si>
  <si>
    <t>EHC/SEN +3 adjustment</t>
  </si>
  <si>
    <t>Half-day attendance adjustment</t>
  </si>
  <si>
    <t>See note</t>
  </si>
  <si>
    <t>Total unit score</t>
  </si>
  <si>
    <t>Headteacher group</t>
  </si>
  <si>
    <t>2026/27 Headteacher Pay Range</t>
  </si>
  <si>
    <t>Group</t>
  </si>
  <si>
    <t>England excl. London</t>
  </si>
  <si>
    <t>Fringe</t>
  </si>
  <si>
    <t>Outer London</t>
  </si>
  <si>
    <t>Inner London</t>
  </si>
  <si>
    <t>DHT/AHT salary ceiling (HT group maximum)</t>
  </si>
  <si>
    <t>£60,619 – £80,652</t>
  </si>
  <si>
    <t>£62,102 – £82,118</t>
  </si>
  <si>
    <t>£64,871 – £84,865</t>
  </si>
  <si>
    <t>£70,754 – £90,686</t>
  </si>
  <si>
    <t>£63,688 – £86,796</t>
  </si>
  <si>
    <t>£65,166 – £88,273</t>
  </si>
  <si>
    <t>£67,940 – £91,010</t>
  </si>
  <si>
    <t>£73,824 – £96,831</t>
  </si>
  <si>
    <t>£68,691 – £93,414</t>
  </si>
  <si>
    <t>£70,169 – £94,885</t>
  </si>
  <si>
    <t>£72,940 – £97,624</t>
  </si>
  <si>
    <t>£78,820 – £103,450</t>
  </si>
  <si>
    <t>£73,827 – £100,536</t>
  </si>
  <si>
    <t>£75,310 – £101,999</t>
  </si>
  <si>
    <t>£78,074 – £104,742</t>
  </si>
  <si>
    <t>£83,960 – £110,562</t>
  </si>
  <si>
    <t>£81,457 – £111,394</t>
  </si>
  <si>
    <t>£82,939 – £113,032</t>
  </si>
  <si>
    <t>£85,715 – £116,128</t>
  </si>
  <si>
    <t>£91,594 – £122,816</t>
  </si>
  <si>
    <t>£87,664 – £123,000</t>
  </si>
  <si>
    <t>£89,153 – £124,827</t>
  </si>
  <si>
    <t>£91,921 – £128,150</t>
  </si>
  <si>
    <t>£97,799 – £136,095</t>
  </si>
  <si>
    <t>£94,349 – £135,723</t>
  </si>
  <si>
    <t>£95,836 – £137,725</t>
  </si>
  <si>
    <t>£98,602 – £141,117</t>
  </si>
  <si>
    <t>£104,485 – £150,962</t>
  </si>
  <si>
    <t>£103,601 – £149,727</t>
  </si>
  <si>
    <t>£105,112 – £152,210</t>
  </si>
  <si>
    <t>£108,009 – £155,043</t>
  </si>
  <si>
    <t>£114,231 – £167,739</t>
  </si>
  <si>
    <t>CALCULATED RESULT</t>
  </si>
  <si>
    <t>Actual Headteacher pay range</t>
  </si>
  <si>
    <t>Headteacher statutory range – England excluding London</t>
  </si>
  <si>
    <t>Minimum scale point</t>
  </si>
  <si>
    <t>Headteacher statutory range – selected location</t>
  </si>
  <si>
    <t>Maximum scale point</t>
  </si>
  <si>
    <t>DHT/AHT statutory maximum ceiling</t>
  </si>
  <si>
    <t>DHT/AHT normal upper point (non-overlap)</t>
  </si>
  <si>
    <t>Actual Headteacher range entered above</t>
  </si>
  <si>
    <t>The STPCD does not prescribe a DHT/AHT pay range for each school group. The relevant body determines the DHT/AHT pay range having regard to the permanent responsibilities of the role, the specific challenges of the role and other relevant considerations, with appropriate scope for progression. The maximum of the DHT/AHT pay range must not exceed the maximum of the Headteacher Group. The DHT/AHT pay range should only overlap the Headteacher’s actual pay range in exceptional circumstances.</t>
  </si>
  <si>
    <t>The statutory maximum ceiling is a salary ceiling, not a recommended DHT/AHT salary or pay range. The “normal upper point” is a practical non-overlap guide based on the actual Headteacher range entered above; the relevant body must still determine the DHT/AHT range by reference to the role and circumstances.</t>
  </si>
  <si>
    <t>DHT/AHT salary ceiling: the maximum of the DHT/AHT pay range must not exceed the maximum of the Headteacher group. The figures above are therefore the maximum salary of the relevant Headteacher group (the asterisked group maximum).</t>
  </si>
  <si>
    <t>Special school calculation (optional)</t>
  </si>
  <si>
    <t>Special-school staff-pupil ratio %</t>
  </si>
  <si>
    <t>Special-school ratio modifier</t>
  </si>
  <si>
    <t>Special stage</t>
  </si>
  <si>
    <t>Units</t>
  </si>
  <si>
    <t>Total</t>
  </si>
  <si>
    <t>Special school total unit score</t>
  </si>
  <si>
    <t>Modified total unit score</t>
  </si>
  <si>
    <t>How to use</t>
  </si>
  <si>
    <t>1. Enter the pupil numbers from the most recent DfE School Census.</t>
  </si>
  <si>
    <t>2. For an ordinary school, the calculator applies 7 / 9 / 11 / 13 units per pupil by stage.</t>
  </si>
  <si>
    <t>3. EHC/SEN pupils in a special class wholly or mainly consisting of such pupils receive an additional 3 units; the +3 input is also available for other pupils where the relevant body determines it.</t>
  </si>
  <si>
    <t>4. The half-day line is a simplified adjustment for ordinary-school pupils attending no more than half a day each day. If you have a mixed-stage half-day cohort, use the detailed calculation rather than relying on the simplified line.</t>
  </si>
  <si>
    <t>5. The resulting group gives the 2026/27 statutory headteacher group range. The deputy/assistant headteacher output is the maximum permitted by paragraph 9.4, not a prescribed minimum.</t>
  </si>
  <si>
    <t>6. A governing body still determines the actual leadership pay ranges, taking account of permanent responsibilities, role-specific challenges and other relevant considerations.</t>
  </si>
  <si>
    <t>Source</t>
  </si>
  <si>
    <t>DfE School Teachers’ Pay and Conditions Document 2026/27</t>
  </si>
  <si>
    <t>Valid from</t>
  </si>
  <si>
    <t>1 September 2026/27</t>
  </si>
  <si>
    <t>Ordinary school group thresholds</t>
  </si>
  <si>
    <t>Up to 1,000 = Group 1; 1,001–2,200 = Group 2; 2,201–3,500 = Group 3; 3,501–5,000 = Group 4; 5,001–7,500 = Group 5; 7,501–11,000 = Group 6; 11,001–17,000 = Group 7; 17,001+ = Group 8</t>
  </si>
  <si>
    <t>Ordinary units</t>
  </si>
  <si>
    <t>7 per pupil for preliminary/KS1/KS2; 9 for KS3; 11 for KS4; 13 for KS5</t>
  </si>
  <si>
    <t>Deputy/assistant rule</t>
  </si>
  <si>
    <t>Maximum of deputy/assistant headteacher pay range must not exceed the maximum of the headteacher group; overlap with headteacher range should only occur in exceptional circumstances.</t>
  </si>
  <si>
    <t>Source URL</t>
  </si>
  <si>
    <t>https://assets.publishing.service.gov.uk/media/687a6260312ee8a5f0806bb5/School_teachers__pay_and_conditions_document_2026/27_and_guidance_on_school_teachers__pay_and_conditions.pdf</t>
  </si>
  <si>
    <t>Leadership Pay Points – 2026/27</t>
  </si>
  <si>
    <t>Point</t>
  </si>
  <si>
    <t>England (excl. London)</t>
  </si>
  <si>
    <t>L1</t>
  </si>
  <si>
    <t>L2</t>
  </si>
  <si>
    <t>L3</t>
  </si>
  <si>
    <t>L4</t>
  </si>
  <si>
    <t>L5</t>
  </si>
  <si>
    <t>L6</t>
  </si>
  <si>
    <t>L7</t>
  </si>
  <si>
    <t>L8</t>
  </si>
  <si>
    <t>L9</t>
  </si>
  <si>
    <t>L10</t>
  </si>
  <si>
    <t>L11</t>
  </si>
  <si>
    <t>L12</t>
  </si>
  <si>
    <t>L13</t>
  </si>
  <si>
    <t>L14</t>
  </si>
  <si>
    <t>L15</t>
  </si>
  <si>
    <t>L16</t>
  </si>
  <si>
    <t>L17</t>
  </si>
  <si>
    <t>L18</t>
  </si>
  <si>
    <t>L19</t>
  </si>
  <si>
    <t>L20</t>
  </si>
  <si>
    <t>L21</t>
  </si>
  <si>
    <t>L22</t>
  </si>
  <si>
    <t>L23</t>
  </si>
  <si>
    <t>L24</t>
  </si>
  <si>
    <t>L25</t>
  </si>
  <si>
    <t>L26</t>
  </si>
  <si>
    <t>L27</t>
  </si>
  <si>
    <t>L28</t>
  </si>
  <si>
    <t>L29</t>
  </si>
  <si>
    <t>L30</t>
  </si>
  <si>
    <t>L31</t>
  </si>
  <si>
    <t>L32</t>
  </si>
  <si>
    <t>L33</t>
  </si>
  <si>
    <t>L34</t>
  </si>
  <si>
    <t>L35</t>
  </si>
  <si>
    <t>L36</t>
  </si>
  <si>
    <t>L37</t>
  </si>
  <si>
    <t>L38</t>
  </si>
  <si>
    <t>L39</t>
  </si>
  <si>
    <t>L40</t>
  </si>
  <si>
    <t>L41</t>
  </si>
  <si>
    <t>L42</t>
  </si>
  <si>
    <t>L43</t>
  </si>
  <si>
    <t>Note</t>
  </si>
  <si>
    <t>These are the 2026/27 leadership reference values used for this calculator. The STPCD does not prescribe a fixed DHT/AHT pay range by school group. The relevant body determines the range based on the role, responsibilities and challenges, with scope for progression.</t>
  </si>
  <si>
    <t>2026/27 source</t>
  </si>
  <si>
    <t>Leadership values updated using the LGA/NEOST 2026/27 pay reference circular (10 August 2026). The Government accepted a 3.5% uplift to teacher and leadership pay ranges from 1 September 2026. The DfE pay calculator was updated on 1 July 2026 for the 2026 award. The final STPCD 2026 is still completing the statutory process.</t>
  </si>
  <si>
    <t>Important calculator rule</t>
  </si>
  <si>
    <t>The school unit score determines the Headteacher Group. The statutory Headteacher pay range is the full range for that group (for example, Group 3 = L11–L24). The calculator does not infer a 'typical' or recommended Headteacher range. An actual Headteacher pay range can be entered separately where needed for DHT/AHT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</si>
</sst>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7" x14ac:knownFonts="1">
    <font>
      <sz val="11"/>
      <color theme="1"/>
      <name val="Calibri"/>
      <family val="2"/>
      <scheme val="minor"/>
    </font>
    <font>
      <b/>
      <sz val="18"/>
      <color rgb="FFFFFFFF"/>
      <name val="Calibri"/>
      <family val="2"/>
    </font>
    <font>
      <i/>
      <sz val="11"/>
      <color rgb="FF666666"/>
      <name val="Calibri"/>
      <family val="2"/>
    </font>
    <font>
      <b/>
      <sz val="11"/>
      <name val="Calibri"/>
      <family val="2"/>
    </font>
    <font>
      <b/>
      <sz val="11"/>
      <color rgb="FFFFFFFF"/>
      <name val="Calibri"/>
      <family val="2"/>
    </font>
    <font>
      <b/>
      <sz val="14"/>
      <color rgb="FFFFFFFF"/>
      <name val="Calibri"/>
      <family val="2"/>
    </font>
    <font>
      <b/>
      <sz val="12"/>
      <name val="Calibri"/>
      <family val="2"/>
    </font>
  </fonts>
  <fills count="7">
    <fill>
      <patternFill patternType="none"/>
    </fill>
    <fill>
      <patternFill patternType="gray125"/>
    </fill>
    <fill>
      <patternFill patternType="solid">
        <fgColor rgb="FF7030A0"/>
      </patternFill>
    </fill>
    <fill>
      <patternFill patternType="solid">
        <fgColor rgb="FFEADCF4"/>
      </patternFill>
    </fill>
    <fill>
      <patternFill patternType="solid">
        <fgColor rgb="FFD6B656"/>
      </patternFill>
    </fill>
    <fill>
      <patternFill patternType="solid">
        <fgColor rgb="FFF8F1D7"/>
      </patternFill>
    </fill>
    <fill>
      <patternFill patternType="solid">
        <fgColor rgb="FFE2F0D9"/>
      </patternFill>
    </fill>
  </fills>
  <borders count="3">
    <border>
      <left/>
      <right/>
      <top/>
      <bottom/>
      <diagonal/>
    </border>
    <border>
      <left style="thin">
        <color rgb="FFB7B7B7"/>
      </left>
      <right style="thin">
        <color rgb="FFB7B7B7"/>
      </right>
      <top style="thin">
        <color rgb="FFB7B7B7"/>
      </top>
      <bottom style="thin">
        <color rgb="FFB7B7B7"/>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29">
    <xf numFmtId="0" fontId="0" fillId="0" borderId="0" xfId="0"/>
    <xf numFmtId="0" fontId="0" fillId="0" borderId="0" xfId="0" applyAlignment="1">
      <alignment vertical="center"/>
    </xf>
    <xf numFmtId="0" fontId="3" fillId="3" borderId="1" xfId="0" applyFont="1" applyFill="1" applyBorder="1" applyAlignment="1">
      <alignment vertical="center"/>
    </xf>
    <xf numFmtId="0" fontId="0" fillId="0" borderId="1" xfId="0" applyBorder="1" applyAlignment="1">
      <alignment vertical="center"/>
    </xf>
    <xf numFmtId="0" fontId="4" fillId="2" borderId="0" xfId="0" applyFont="1" applyFill="1" applyAlignment="1">
      <alignment vertical="center"/>
    </xf>
    <xf numFmtId="1" fontId="0" fillId="0" borderId="1" xfId="0" applyNumberFormat="1" applyBorder="1" applyAlignment="1">
      <alignment vertical="center"/>
    </xf>
    <xf numFmtId="0" fontId="4" fillId="4" borderId="1" xfId="0" applyFont="1" applyFill="1" applyBorder="1" applyAlignment="1">
      <alignment vertical="center"/>
    </xf>
    <xf numFmtId="0" fontId="3" fillId="5" borderId="1" xfId="0" applyFont="1" applyFill="1" applyBorder="1" applyAlignment="1">
      <alignment vertical="center"/>
    </xf>
    <xf numFmtId="164" fontId="3" fillId="5" borderId="1" xfId="0" applyNumberFormat="1" applyFont="1" applyFill="1" applyBorder="1" applyAlignment="1">
      <alignment vertical="center"/>
    </xf>
    <xf numFmtId="0" fontId="6" fillId="0" borderId="1" xfId="0" applyFont="1" applyBorder="1" applyAlignment="1">
      <alignment vertical="center"/>
    </xf>
    <xf numFmtId="0" fontId="0" fillId="6" borderId="1" xfId="0" applyFill="1" applyBorder="1" applyAlignment="1">
      <alignment vertical="center"/>
    </xf>
    <xf numFmtId="164" fontId="0" fillId="0" borderId="1" xfId="0" applyNumberFormat="1" applyBorder="1" applyAlignment="1">
      <alignment vertical="center"/>
    </xf>
    <xf numFmtId="0" fontId="3" fillId="0" borderId="1" xfId="0" applyFont="1" applyBorder="1" applyAlignment="1">
      <alignment vertical="center"/>
    </xf>
    <xf numFmtId="0" fontId="3" fillId="0" borderId="0" xfId="0" applyFont="1"/>
    <xf numFmtId="0" fontId="0" fillId="0" borderId="0" xfId="0" applyAlignment="1">
      <alignment vertical="top" wrapText="1"/>
    </xf>
    <xf numFmtId="0" fontId="4" fillId="4" borderId="1" xfId="0" applyFont="1" applyFill="1" applyBorder="1"/>
    <xf numFmtId="0" fontId="0" fillId="0" borderId="2" xfId="0" applyBorder="1"/>
    <xf numFmtId="165" fontId="0" fillId="0" borderId="2" xfId="0" applyNumberFormat="1" applyBorder="1"/>
    <xf numFmtId="0" fontId="4" fillId="2" borderId="0" xfId="0" applyFont="1" applyFill="1"/>
    <xf numFmtId="0" fontId="3" fillId="3" borderId="0" xfId="0" applyFont="1" applyFill="1" applyAlignment="1">
      <alignment vertical="center"/>
    </xf>
    <xf numFmtId="0" fontId="0" fillId="6" borderId="0" xfId="0" applyFill="1" applyAlignment="1">
      <alignment vertical="center"/>
    </xf>
    <xf numFmtId="0" fontId="3" fillId="6" borderId="1" xfId="0" applyFont="1" applyFill="1" applyBorder="1" applyAlignment="1">
      <alignment vertical="center"/>
    </xf>
    <xf numFmtId="0" fontId="2" fillId="0" borderId="0" xfId="0" applyFont="1" applyAlignment="1">
      <alignment vertical="center"/>
    </xf>
    <xf numFmtId="0" fontId="0" fillId="0" borderId="0" xfId="0"/>
    <xf numFmtId="0" fontId="5" fillId="2" borderId="0" xfId="0" applyFont="1" applyFill="1" applyAlignment="1">
      <alignment vertical="center"/>
    </xf>
    <xf numFmtId="0" fontId="0" fillId="0" borderId="0" xfId="0" applyAlignment="1">
      <alignment vertical="center" wrapText="1"/>
    </xf>
    <xf numFmtId="0" fontId="0" fillId="0" borderId="0" xfId="0" applyAlignment="1">
      <alignment vertical="top" wrapText="1"/>
    </xf>
    <xf numFmtId="0" fontId="1" fillId="2" borderId="0" xfId="0" applyFont="1" applyFill="1" applyAlignment="1">
      <alignment vertical="center"/>
    </xf>
    <xf numFmtId="0" fontId="5" fillId="2"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121927</xdr:colOff>
      <xdr:row>3</xdr:row>
      <xdr:rowOff>55252</xdr:rowOff>
    </xdr:to>
    <xdr:pic>
      <xdr:nvPicPr>
        <xdr:cNvPr id="2" name="Picture 1">
          <a:extLst>
            <a:ext uri="{FF2B5EF4-FFF2-40B4-BE49-F238E27FC236}">
              <a16:creationId xmlns:a16="http://schemas.microsoft.com/office/drawing/2014/main" id="{2654D751-2B3A-4F3B-9BAD-D6B57539C34D}"/>
            </a:ext>
          </a:extLst>
        </xdr:cNvPr>
        <xdr:cNvPicPr>
          <a:picLocks noChangeAspect="1"/>
        </xdr:cNvPicPr>
      </xdr:nvPicPr>
      <xdr:blipFill>
        <a:blip xmlns:r="http://schemas.openxmlformats.org/officeDocument/2006/relationships" r:embed="rId1"/>
        <a:stretch>
          <a:fillRect/>
        </a:stretch>
      </xdr:blipFill>
      <xdr:spPr>
        <a:xfrm>
          <a:off x="10601325" y="0"/>
          <a:ext cx="731527" cy="7315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9"/>
  <sheetViews>
    <sheetView showGridLines="0" tabSelected="1" workbookViewId="0">
      <pane ySplit="14" topLeftCell="A15" activePane="bottomLeft" state="frozen"/>
      <selection pane="bottomLeft" activeCell="E40" sqref="E40"/>
    </sheetView>
  </sheetViews>
  <sheetFormatPr defaultRowHeight="15" x14ac:dyDescent="0.25"/>
  <cols>
    <col min="1" max="1" width="40" customWidth="1"/>
    <col min="2" max="2" width="25" customWidth="1"/>
    <col min="3" max="3" width="39" customWidth="1"/>
    <col min="4" max="5" width="18" customWidth="1"/>
    <col min="6" max="6" width="40" customWidth="1"/>
  </cols>
  <sheetData>
    <row r="1" spans="1:6" ht="23.25" x14ac:dyDescent="0.25">
      <c r="A1" s="27" t="s">
        <v>0</v>
      </c>
      <c r="B1" s="23"/>
      <c r="C1" s="23"/>
      <c r="D1" s="23"/>
      <c r="E1" s="23"/>
      <c r="F1" s="23"/>
    </row>
    <row r="2" spans="1:6" x14ac:dyDescent="0.25">
      <c r="A2" s="22" t="s">
        <v>1</v>
      </c>
      <c r="B2" s="23"/>
      <c r="C2" s="23"/>
      <c r="D2" s="23"/>
      <c r="E2" s="23"/>
      <c r="F2" s="23"/>
    </row>
    <row r="3" spans="1:6" x14ac:dyDescent="0.25">
      <c r="A3" s="1"/>
      <c r="B3" s="1"/>
      <c r="C3" s="1"/>
      <c r="D3" s="1"/>
      <c r="E3" s="1"/>
      <c r="F3" s="1"/>
    </row>
    <row r="4" spans="1:6" x14ac:dyDescent="0.25">
      <c r="A4" s="2" t="s">
        <v>2</v>
      </c>
      <c r="B4" s="3" t="s">
        <v>3</v>
      </c>
      <c r="C4" s="1"/>
      <c r="D4" s="4" t="s">
        <v>4</v>
      </c>
      <c r="E4" s="1"/>
      <c r="F4" s="1"/>
    </row>
    <row r="5" spans="1:6" x14ac:dyDescent="0.25">
      <c r="A5" s="2" t="s">
        <v>5</v>
      </c>
      <c r="B5" s="5">
        <v>0</v>
      </c>
      <c r="C5" s="1"/>
      <c r="D5" s="25" t="s">
        <v>6</v>
      </c>
      <c r="E5" s="23"/>
      <c r="F5" s="23"/>
    </row>
    <row r="6" spans="1:6" x14ac:dyDescent="0.25">
      <c r="A6" s="2" t="s">
        <v>7</v>
      </c>
      <c r="B6" s="5">
        <v>0</v>
      </c>
      <c r="C6" s="1"/>
      <c r="D6" s="23"/>
      <c r="E6" s="23"/>
      <c r="F6" s="23"/>
    </row>
    <row r="7" spans="1:6" x14ac:dyDescent="0.25">
      <c r="A7" s="2" t="s">
        <v>8</v>
      </c>
      <c r="B7" s="5">
        <v>0</v>
      </c>
      <c r="C7" s="1"/>
      <c r="D7" s="23"/>
      <c r="E7" s="23"/>
      <c r="F7" s="23"/>
    </row>
    <row r="8" spans="1:6" x14ac:dyDescent="0.25">
      <c r="A8" s="2" t="s">
        <v>9</v>
      </c>
      <c r="B8" s="5">
        <v>0</v>
      </c>
      <c r="C8" s="1"/>
      <c r="D8" s="23"/>
      <c r="E8" s="23"/>
      <c r="F8" s="23"/>
    </row>
    <row r="9" spans="1:6" x14ac:dyDescent="0.25">
      <c r="A9" s="2" t="s">
        <v>10</v>
      </c>
      <c r="B9" s="5">
        <v>0</v>
      </c>
      <c r="C9" s="1"/>
      <c r="D9" s="1"/>
      <c r="E9" s="1"/>
      <c r="F9" s="1"/>
    </row>
    <row r="10" spans="1:6" x14ac:dyDescent="0.25">
      <c r="A10" s="2" t="s">
        <v>11</v>
      </c>
      <c r="B10" s="5">
        <v>0</v>
      </c>
      <c r="C10" s="1"/>
      <c r="D10" s="1"/>
      <c r="E10" s="1"/>
      <c r="F10" s="1"/>
    </row>
    <row r="11" spans="1:6" x14ac:dyDescent="0.25">
      <c r="A11" s="2" t="s">
        <v>12</v>
      </c>
      <c r="B11" s="3" t="s">
        <v>13</v>
      </c>
      <c r="C11" s="1"/>
      <c r="D11" s="1"/>
      <c r="E11" s="1"/>
      <c r="F11" s="1"/>
    </row>
    <row r="12" spans="1:6" ht="27.95" customHeight="1" x14ac:dyDescent="0.25">
      <c r="A12" s="2" t="s">
        <v>14</v>
      </c>
      <c r="B12" s="3"/>
      <c r="C12" s="1"/>
      <c r="D12" s="25" t="s">
        <v>15</v>
      </c>
      <c r="E12" s="23"/>
      <c r="F12" s="23"/>
    </row>
    <row r="13" spans="1:6" ht="27.95" customHeight="1" x14ac:dyDescent="0.25">
      <c r="A13" s="2" t="s">
        <v>16</v>
      </c>
      <c r="B13" s="3"/>
      <c r="C13" s="1"/>
      <c r="D13" s="23"/>
      <c r="E13" s="23"/>
      <c r="F13" s="23"/>
    </row>
    <row r="14" spans="1:6" ht="18.75" x14ac:dyDescent="0.25">
      <c r="A14" s="24" t="s">
        <v>17</v>
      </c>
      <c r="B14" s="23"/>
      <c r="C14" s="23"/>
      <c r="D14" s="23"/>
      <c r="E14" s="23"/>
      <c r="F14" s="23"/>
    </row>
    <row r="15" spans="1:6" x14ac:dyDescent="0.25">
      <c r="A15" s="6" t="s">
        <v>18</v>
      </c>
      <c r="B15" s="6" t="s">
        <v>19</v>
      </c>
      <c r="C15" s="6" t="s">
        <v>20</v>
      </c>
      <c r="D15" s="6" t="s">
        <v>21</v>
      </c>
      <c r="E15" s="6" t="s">
        <v>22</v>
      </c>
      <c r="F15" s="6" t="s">
        <v>23</v>
      </c>
    </row>
    <row r="16" spans="1:6" x14ac:dyDescent="0.25">
      <c r="A16" s="3" t="s">
        <v>24</v>
      </c>
      <c r="B16" s="3">
        <v>0</v>
      </c>
      <c r="C16" s="3">
        <v>7</v>
      </c>
      <c r="D16" s="3">
        <f>B16*C16</f>
        <v>0</v>
      </c>
      <c r="E16" s="3">
        <v>0</v>
      </c>
      <c r="F16" s="3">
        <f>D16+E16</f>
        <v>0</v>
      </c>
    </row>
    <row r="17" spans="1:6" x14ac:dyDescent="0.25">
      <c r="A17" s="3" t="s">
        <v>25</v>
      </c>
      <c r="B17" s="3">
        <f t="shared" ref="B16:B21" si="0">B6</f>
        <v>0</v>
      </c>
      <c r="C17" s="3">
        <v>9</v>
      </c>
      <c r="D17" s="3">
        <f>B17*C17</f>
        <v>0</v>
      </c>
      <c r="E17" s="3">
        <v>0</v>
      </c>
      <c r="F17" s="3">
        <f>D17+E17</f>
        <v>0</v>
      </c>
    </row>
    <row r="18" spans="1:6" x14ac:dyDescent="0.25">
      <c r="A18" s="3" t="s">
        <v>26</v>
      </c>
      <c r="B18" s="3">
        <f t="shared" si="0"/>
        <v>0</v>
      </c>
      <c r="C18" s="3">
        <v>11</v>
      </c>
      <c r="D18" s="3">
        <f>B18*C18</f>
        <v>0</v>
      </c>
      <c r="E18" s="3">
        <v>0</v>
      </c>
      <c r="F18" s="3">
        <f>D18+E18</f>
        <v>0</v>
      </c>
    </row>
    <row r="19" spans="1:6" x14ac:dyDescent="0.25">
      <c r="A19" s="3" t="s">
        <v>27</v>
      </c>
      <c r="B19" s="3">
        <f t="shared" si="0"/>
        <v>0</v>
      </c>
      <c r="C19" s="3">
        <v>13</v>
      </c>
      <c r="D19" s="3">
        <f>B19*C19</f>
        <v>0</v>
      </c>
      <c r="E19" s="3">
        <v>0</v>
      </c>
      <c r="F19" s="3">
        <f>D19+E19</f>
        <v>0</v>
      </c>
    </row>
    <row r="20" spans="1:6" x14ac:dyDescent="0.25">
      <c r="A20" s="3" t="s">
        <v>28</v>
      </c>
      <c r="B20" s="3">
        <f t="shared" si="0"/>
        <v>0</v>
      </c>
      <c r="C20" s="3">
        <v>3</v>
      </c>
      <c r="D20" s="3">
        <f>B20*C20</f>
        <v>0</v>
      </c>
      <c r="E20" s="3"/>
      <c r="F20" s="3">
        <f>D20</f>
        <v>0</v>
      </c>
    </row>
    <row r="21" spans="1:6" x14ac:dyDescent="0.25">
      <c r="A21" s="3" t="s">
        <v>29</v>
      </c>
      <c r="B21" s="3">
        <f t="shared" si="0"/>
        <v>0</v>
      </c>
      <c r="C21" s="3" t="s">
        <v>30</v>
      </c>
      <c r="D21" s="3">
        <f>-(B21*3.5)</f>
        <v>0</v>
      </c>
      <c r="E21" s="3"/>
      <c r="F21" s="3">
        <f>D21</f>
        <v>0</v>
      </c>
    </row>
    <row r="22" spans="1:6" x14ac:dyDescent="0.25">
      <c r="A22" s="7" t="s">
        <v>31</v>
      </c>
      <c r="B22" s="3"/>
      <c r="C22" s="3"/>
      <c r="D22" s="3"/>
      <c r="E22" s="3"/>
      <c r="F22" s="8">
        <f>SUM(F16:F21)</f>
        <v>0</v>
      </c>
    </row>
    <row r="23" spans="1:6" ht="15.75" x14ac:dyDescent="0.25">
      <c r="A23" s="9" t="s">
        <v>32</v>
      </c>
      <c r="B23" s="3"/>
      <c r="C23" s="3"/>
      <c r="D23" s="3"/>
      <c r="E23" s="3"/>
      <c r="F23" s="9">
        <f>IF(B4="Special","See special-school section",IF(F22&lt;=1000,1,IF(F22&lt;=2200,2,IF(F22&lt;=3500,3,IF(F22&lt;=5000,4,IF(F22&lt;=7500,5,IF(F22&lt;=11000,6,IF(F22&lt;=17000,7,8))))))))</f>
        <v>1</v>
      </c>
    </row>
    <row r="24" spans="1:6" x14ac:dyDescent="0.25">
      <c r="A24" s="1"/>
      <c r="B24" s="1"/>
      <c r="C24" s="1"/>
      <c r="D24" s="1"/>
      <c r="E24" s="1"/>
      <c r="F24" s="1"/>
    </row>
    <row r="25" spans="1:6" x14ac:dyDescent="0.25">
      <c r="A25" s="1"/>
      <c r="B25" s="1"/>
      <c r="C25" s="1"/>
      <c r="D25" s="1"/>
      <c r="E25" s="1"/>
      <c r="F25" s="1"/>
    </row>
    <row r="26" spans="1:6" ht="18.75" x14ac:dyDescent="0.25">
      <c r="A26" s="24" t="s">
        <v>33</v>
      </c>
      <c r="B26" s="23"/>
      <c r="C26" s="23"/>
      <c r="D26" s="23"/>
      <c r="E26" s="23"/>
      <c r="F26" s="23"/>
    </row>
    <row r="27" spans="1:6" x14ac:dyDescent="0.25">
      <c r="A27" s="6" t="s">
        <v>34</v>
      </c>
      <c r="B27" s="6" t="s">
        <v>35</v>
      </c>
      <c r="C27" s="6" t="s">
        <v>36</v>
      </c>
      <c r="D27" s="6" t="s">
        <v>37</v>
      </c>
      <c r="E27" s="6" t="s">
        <v>38</v>
      </c>
      <c r="F27" s="6" t="s">
        <v>39</v>
      </c>
    </row>
    <row r="28" spans="1:6" x14ac:dyDescent="0.25">
      <c r="A28" s="3">
        <v>1</v>
      </c>
      <c r="B28" s="3" t="s">
        <v>40</v>
      </c>
      <c r="C28" s="3" t="s">
        <v>41</v>
      </c>
      <c r="D28" s="3" t="s">
        <v>42</v>
      </c>
      <c r="E28" s="3" t="s">
        <v>43</v>
      </c>
      <c r="F28" s="3">
        <v>80652</v>
      </c>
    </row>
    <row r="29" spans="1:6" x14ac:dyDescent="0.25">
      <c r="A29" s="3">
        <v>2</v>
      </c>
      <c r="B29" s="3" t="s">
        <v>44</v>
      </c>
      <c r="C29" s="3" t="s">
        <v>45</v>
      </c>
      <c r="D29" s="3" t="s">
        <v>46</v>
      </c>
      <c r="E29" s="3" t="s">
        <v>47</v>
      </c>
      <c r="F29" s="3">
        <v>86796</v>
      </c>
    </row>
    <row r="30" spans="1:6" x14ac:dyDescent="0.25">
      <c r="A30" s="3">
        <v>3</v>
      </c>
      <c r="B30" s="3" t="s">
        <v>48</v>
      </c>
      <c r="C30" s="3" t="s">
        <v>49</v>
      </c>
      <c r="D30" s="3" t="s">
        <v>50</v>
      </c>
      <c r="E30" s="3" t="s">
        <v>51</v>
      </c>
      <c r="F30" s="3">
        <v>93414</v>
      </c>
    </row>
    <row r="31" spans="1:6" x14ac:dyDescent="0.25">
      <c r="A31" s="3">
        <v>4</v>
      </c>
      <c r="B31" s="3" t="s">
        <v>52</v>
      </c>
      <c r="C31" s="3" t="s">
        <v>53</v>
      </c>
      <c r="D31" s="3" t="s">
        <v>54</v>
      </c>
      <c r="E31" s="3" t="s">
        <v>55</v>
      </c>
      <c r="F31" s="3">
        <v>100536</v>
      </c>
    </row>
    <row r="32" spans="1:6" x14ac:dyDescent="0.25">
      <c r="A32" s="3">
        <v>5</v>
      </c>
      <c r="B32" s="3" t="s">
        <v>56</v>
      </c>
      <c r="C32" s="3" t="s">
        <v>57</v>
      </c>
      <c r="D32" s="3" t="s">
        <v>58</v>
      </c>
      <c r="E32" s="3" t="s">
        <v>59</v>
      </c>
      <c r="F32" s="3">
        <v>111394</v>
      </c>
    </row>
    <row r="33" spans="1:6" x14ac:dyDescent="0.25">
      <c r="A33" s="3">
        <v>6</v>
      </c>
      <c r="B33" s="3" t="s">
        <v>60</v>
      </c>
      <c r="C33" s="3" t="s">
        <v>61</v>
      </c>
      <c r="D33" s="3" t="s">
        <v>62</v>
      </c>
      <c r="E33" s="3" t="s">
        <v>63</v>
      </c>
      <c r="F33" s="3">
        <v>123000</v>
      </c>
    </row>
    <row r="34" spans="1:6" x14ac:dyDescent="0.25">
      <c r="A34" s="3">
        <v>7</v>
      </c>
      <c r="B34" s="3" t="s">
        <v>64</v>
      </c>
      <c r="C34" s="3" t="s">
        <v>65</v>
      </c>
      <c r="D34" s="3" t="s">
        <v>66</v>
      </c>
      <c r="E34" s="3" t="s">
        <v>67</v>
      </c>
      <c r="F34" s="3">
        <v>135723</v>
      </c>
    </row>
    <row r="35" spans="1:6" x14ac:dyDescent="0.25">
      <c r="A35" s="3">
        <v>8</v>
      </c>
      <c r="B35" s="3" t="s">
        <v>68</v>
      </c>
      <c r="C35" s="3" t="s">
        <v>69</v>
      </c>
      <c r="D35" s="3" t="s">
        <v>70</v>
      </c>
      <c r="E35" s="3" t="s">
        <v>71</v>
      </c>
      <c r="F35" s="3">
        <v>149727</v>
      </c>
    </row>
    <row r="36" spans="1:6" x14ac:dyDescent="0.25">
      <c r="A36" s="1"/>
      <c r="B36" s="1"/>
      <c r="C36" s="1"/>
      <c r="D36" s="1"/>
      <c r="E36" s="1"/>
      <c r="F36" s="1"/>
    </row>
    <row r="37" spans="1:6" ht="18.75" x14ac:dyDescent="0.25">
      <c r="A37" s="24" t="s">
        <v>72</v>
      </c>
      <c r="B37" s="23"/>
      <c r="C37" s="23"/>
      <c r="D37" s="23"/>
      <c r="E37" s="23"/>
      <c r="F37" s="23"/>
    </row>
    <row r="38" spans="1:6" x14ac:dyDescent="0.25">
      <c r="A38" s="2" t="s">
        <v>32</v>
      </c>
      <c r="B38" s="10">
        <f>F23</f>
        <v>1</v>
      </c>
      <c r="C38" s="21" t="s">
        <v>73</v>
      </c>
      <c r="D38" s="1"/>
      <c r="E38" s="1"/>
      <c r="F38" s="1"/>
    </row>
    <row r="39" spans="1:6" x14ac:dyDescent="0.25">
      <c r="A39" s="2" t="s">
        <v>74</v>
      </c>
      <c r="B39" s="10" t="str">
        <f>IF(B38="","","L"&amp;CHOOSE(B38,6,8,11,14,18,21,24,28)&amp;"–L"&amp;CHOOSE(B38,18,21,24,27,31,35,39,43))</f>
        <v>L6–L18</v>
      </c>
      <c r="C39" s="21" t="s">
        <v>75</v>
      </c>
      <c r="D39" s="21"/>
      <c r="E39" s="1"/>
      <c r="F39" s="1"/>
    </row>
    <row r="40" spans="1:6" x14ac:dyDescent="0.25">
      <c r="A40" s="2" t="s">
        <v>76</v>
      </c>
      <c r="B40" s="10" t="str">
        <f>IF(B38="","","L"&amp;CHOOSE(B38,6,8,11,14,18,21,24,28)&amp;"–L"&amp;CHOOSE(B38,18,21,24,27,31,35,39,43))</f>
        <v>L6–L18</v>
      </c>
      <c r="C40" s="21" t="s">
        <v>77</v>
      </c>
      <c r="D40" s="21"/>
      <c r="E40" s="1"/>
      <c r="F40" s="1"/>
    </row>
    <row r="41" spans="1:6" x14ac:dyDescent="0.25">
      <c r="A41" s="2" t="s">
        <v>78</v>
      </c>
      <c r="B41" s="10" t="str">
        <f>IF(OR(B38="",B11=""),"",IF(B11="England excluding London",INDEX($B$28:$B$35,B38),IF(B11="Fringe",INDEX($C$28:$C$35,B38),IF(B11="Outer London",INDEX($D$28:$D$35,B38),IF(B11="Inner London",INDEX($E$28:$E$35,B38),"")))))</f>
        <v>£60,619 – £80,652</v>
      </c>
      <c r="C41" s="1"/>
      <c r="D41" s="1"/>
      <c r="E41" s="1"/>
      <c r="F41" s="1"/>
    </row>
    <row r="42" spans="1:6" x14ac:dyDescent="0.25">
      <c r="A42" s="19" t="s">
        <v>79</v>
      </c>
      <c r="B42" s="20" t="str">
        <f>IF(D39="","",IF(VALUE(SUBSTITUTE(D39,"L",""))=1,"No lower point","L"&amp;VALUE(SUBSTITUTE(D39,"L",""))-1))</f>
        <v/>
      </c>
      <c r="C42" s="1"/>
      <c r="D42" s="1"/>
      <c r="E42" s="1"/>
      <c r="F42" s="1"/>
    </row>
    <row r="43" spans="1:6" x14ac:dyDescent="0.25">
      <c r="A43" s="4" t="s">
        <v>80</v>
      </c>
      <c r="B43" s="1" t="str">
        <f>IF(OR(D39="",D40=""),"",D39&amp;"–"&amp;D40)</f>
        <v/>
      </c>
      <c r="C43" s="1"/>
      <c r="D43" s="1"/>
      <c r="E43" s="1"/>
      <c r="F43" s="1"/>
    </row>
    <row r="44" spans="1:6" ht="72" customHeight="1" x14ac:dyDescent="0.25">
      <c r="A44" s="26" t="s">
        <v>81</v>
      </c>
      <c r="B44" s="23"/>
      <c r="C44" s="23"/>
      <c r="D44" s="23"/>
      <c r="E44" s="23"/>
      <c r="F44" s="23"/>
    </row>
    <row r="45" spans="1:6" ht="54" customHeight="1" x14ac:dyDescent="0.25">
      <c r="A45" s="26" t="s">
        <v>82</v>
      </c>
      <c r="B45" s="23"/>
      <c r="C45" s="23"/>
      <c r="D45" s="23"/>
      <c r="E45" s="23"/>
      <c r="F45" s="23"/>
    </row>
    <row r="46" spans="1:6" x14ac:dyDescent="0.25">
      <c r="A46" t="s">
        <v>83</v>
      </c>
    </row>
    <row r="47" spans="1:6" x14ac:dyDescent="0.25">
      <c r="A47" s="1"/>
      <c r="B47" s="1"/>
      <c r="C47" s="1"/>
      <c r="D47" s="1"/>
      <c r="E47" s="1"/>
      <c r="F47" s="1"/>
    </row>
    <row r="48" spans="1:6" x14ac:dyDescent="0.25">
      <c r="A48" s="1"/>
      <c r="B48" s="1"/>
      <c r="C48" s="1"/>
      <c r="D48" s="1"/>
      <c r="E48" s="1"/>
      <c r="F48" s="1"/>
    </row>
    <row r="49" spans="1:6" ht="18.75" x14ac:dyDescent="0.25">
      <c r="A49" s="24" t="s">
        <v>84</v>
      </c>
      <c r="B49" s="23"/>
      <c r="C49" s="23"/>
      <c r="D49" s="23"/>
      <c r="E49" s="23"/>
      <c r="F49" s="23"/>
    </row>
    <row r="50" spans="1:6" x14ac:dyDescent="0.25">
      <c r="A50" s="2" t="s">
        <v>85</v>
      </c>
      <c r="B50" s="11">
        <v>0</v>
      </c>
      <c r="C50" s="1"/>
      <c r="D50" s="1"/>
      <c r="E50" s="1"/>
      <c r="F50" s="1"/>
    </row>
    <row r="51" spans="1:6" x14ac:dyDescent="0.25">
      <c r="A51" s="2" t="s">
        <v>86</v>
      </c>
      <c r="B51" s="3">
        <f>IF(B50&lt;=20,1,IF(B50&lt;=35,2,IF(B50&lt;=50,3,IF(B50&lt;=65,4,IF(B50&lt;=80,5,6)))))</f>
        <v>1</v>
      </c>
      <c r="C51" s="1"/>
      <c r="D51" s="1"/>
      <c r="E51" s="1"/>
      <c r="F51" s="1"/>
    </row>
    <row r="52" spans="1:6" x14ac:dyDescent="0.25">
      <c r="A52" s="1"/>
      <c r="B52" s="1"/>
      <c r="C52" s="1"/>
      <c r="D52" s="1"/>
      <c r="E52" s="1"/>
      <c r="F52" s="1"/>
    </row>
    <row r="53" spans="1:6" x14ac:dyDescent="0.25">
      <c r="A53" s="6" t="s">
        <v>87</v>
      </c>
      <c r="B53" s="6" t="s">
        <v>19</v>
      </c>
      <c r="C53" s="6" t="s">
        <v>88</v>
      </c>
      <c r="D53" s="6" t="s">
        <v>89</v>
      </c>
      <c r="E53" s="1"/>
      <c r="F53" s="1"/>
    </row>
    <row r="54" spans="1:6" x14ac:dyDescent="0.25">
      <c r="A54" s="3" t="s">
        <v>24</v>
      </c>
      <c r="B54" s="3">
        <f>B5</f>
        <v>0</v>
      </c>
      <c r="C54" s="3">
        <v>10</v>
      </c>
      <c r="D54" s="3">
        <f>B54*C54</f>
        <v>0</v>
      </c>
      <c r="E54" s="1"/>
      <c r="F54" s="1"/>
    </row>
    <row r="55" spans="1:6" x14ac:dyDescent="0.25">
      <c r="A55" s="3" t="s">
        <v>25</v>
      </c>
      <c r="B55" s="3">
        <f>B6</f>
        <v>0</v>
      </c>
      <c r="C55" s="3">
        <v>12</v>
      </c>
      <c r="D55" s="3">
        <f>B55*C55</f>
        <v>0</v>
      </c>
      <c r="E55" s="1"/>
      <c r="F55" s="1"/>
    </row>
    <row r="56" spans="1:6" x14ac:dyDescent="0.25">
      <c r="A56" s="3" t="s">
        <v>26</v>
      </c>
      <c r="B56" s="3">
        <f>B7</f>
        <v>0</v>
      </c>
      <c r="C56" s="3">
        <v>14</v>
      </c>
      <c r="D56" s="3">
        <f>B56*C56</f>
        <v>0</v>
      </c>
      <c r="E56" s="1"/>
      <c r="F56" s="1"/>
    </row>
    <row r="57" spans="1:6" x14ac:dyDescent="0.25">
      <c r="A57" s="3" t="s">
        <v>27</v>
      </c>
      <c r="B57" s="3">
        <f>B8</f>
        <v>0</v>
      </c>
      <c r="C57" s="3">
        <v>16</v>
      </c>
      <c r="D57" s="3">
        <f>B57*C57</f>
        <v>0</v>
      </c>
      <c r="E57" s="1"/>
      <c r="F57" s="1"/>
    </row>
    <row r="58" spans="1:6" x14ac:dyDescent="0.25">
      <c r="A58" s="12" t="s">
        <v>90</v>
      </c>
      <c r="B58" s="3"/>
      <c r="C58" s="3"/>
      <c r="D58" s="12">
        <f>SUM(D54:D57)</f>
        <v>0</v>
      </c>
      <c r="E58" s="1"/>
      <c r="F58" s="1"/>
    </row>
    <row r="59" spans="1:6" x14ac:dyDescent="0.25">
      <c r="A59" s="12" t="s">
        <v>91</v>
      </c>
      <c r="B59" s="3"/>
      <c r="C59" s="3"/>
      <c r="D59" s="12">
        <f>D58*B51</f>
        <v>0</v>
      </c>
      <c r="E59" s="1"/>
      <c r="F59" s="1"/>
    </row>
    <row r="60" spans="1:6" x14ac:dyDescent="0.25">
      <c r="A60" s="12" t="s">
        <v>32</v>
      </c>
      <c r="B60" s="3" t="str">
        <f>IF(B22="","",IF(B22&lt;=1000,"Group 1",IF(B22&lt;=2200,"Group 2",IF(B22&lt;=3500,"Group 3",IF(B22&lt;=5000,"Group 4",IF(B22&lt;=7500,"Group 5",IF(B22&lt;=11000,"Group 6",IF(B22&lt;=17000,"Group 7","Group 8"))))))))</f>
        <v/>
      </c>
      <c r="C60" s="3"/>
      <c r="D60" s="12">
        <f>IF(D59&lt;=2200,2,IF(D59&lt;=3500,3,IF(D59&lt;=5000,4,IF(D59&lt;=7500,5,IF(D59&lt;=11000,6,IF(D59&lt;=17000,7,8))))))</f>
        <v>2</v>
      </c>
      <c r="E60" s="1"/>
      <c r="F60" s="1"/>
    </row>
    <row r="61" spans="1:6" x14ac:dyDescent="0.25">
      <c r="A61" s="1"/>
      <c r="B61" s="1"/>
      <c r="C61" s="1"/>
      <c r="D61" s="1"/>
      <c r="E61" s="1"/>
      <c r="F61" s="1"/>
    </row>
    <row r="62" spans="1:6" x14ac:dyDescent="0.25">
      <c r="A62" s="1"/>
      <c r="B62" s="1"/>
      <c r="C62" s="1"/>
      <c r="D62" s="1"/>
      <c r="E62" s="1"/>
      <c r="F62" s="1"/>
    </row>
    <row r="63" spans="1:6" ht="18.75" x14ac:dyDescent="0.25">
      <c r="A63" s="24" t="s">
        <v>92</v>
      </c>
      <c r="B63" s="23"/>
      <c r="C63" s="23"/>
      <c r="D63" s="23"/>
      <c r="E63" s="23"/>
      <c r="F63" s="23"/>
    </row>
    <row r="64" spans="1:6" x14ac:dyDescent="0.25">
      <c r="A64" s="25" t="s">
        <v>93</v>
      </c>
      <c r="B64" s="23"/>
      <c r="C64" s="23"/>
      <c r="D64" s="23"/>
      <c r="E64" s="23"/>
      <c r="F64" s="23"/>
    </row>
    <row r="65" spans="1:6" x14ac:dyDescent="0.25">
      <c r="A65" s="25" t="s">
        <v>94</v>
      </c>
      <c r="B65" s="23"/>
      <c r="C65" s="23"/>
      <c r="D65" s="23"/>
      <c r="E65" s="23"/>
      <c r="F65" s="23"/>
    </row>
    <row r="66" spans="1:6" x14ac:dyDescent="0.25">
      <c r="A66" s="25" t="s">
        <v>95</v>
      </c>
      <c r="B66" s="23"/>
      <c r="C66" s="23"/>
      <c r="D66" s="23"/>
      <c r="E66" s="23"/>
      <c r="F66" s="23"/>
    </row>
    <row r="67" spans="1:6" x14ac:dyDescent="0.25">
      <c r="A67" s="25" t="s">
        <v>96</v>
      </c>
      <c r="B67" s="23"/>
      <c r="C67" s="23"/>
      <c r="D67" s="23"/>
      <c r="E67" s="23"/>
      <c r="F67" s="23"/>
    </row>
    <row r="68" spans="1:6" x14ac:dyDescent="0.25">
      <c r="A68" s="25" t="s">
        <v>97</v>
      </c>
      <c r="B68" s="23"/>
      <c r="C68" s="23"/>
      <c r="D68" s="23"/>
      <c r="E68" s="23"/>
      <c r="F68" s="23"/>
    </row>
    <row r="69" spans="1:6" x14ac:dyDescent="0.25">
      <c r="A69" s="25" t="s">
        <v>98</v>
      </c>
      <c r="B69" s="23"/>
      <c r="C69" s="23"/>
      <c r="D69" s="23"/>
      <c r="E69" s="23"/>
      <c r="F69" s="23"/>
    </row>
  </sheetData>
  <mergeCells count="17">
    <mergeCell ref="A69:F69"/>
    <mergeCell ref="A64:F64"/>
    <mergeCell ref="A65:F65"/>
    <mergeCell ref="A1:F1"/>
    <mergeCell ref="A37:F37"/>
    <mergeCell ref="A45:F45"/>
    <mergeCell ref="D5:F8"/>
    <mergeCell ref="A67:F67"/>
    <mergeCell ref="A26:F26"/>
    <mergeCell ref="A2:F2"/>
    <mergeCell ref="A49:F49"/>
    <mergeCell ref="A63:F63"/>
    <mergeCell ref="D12:F13"/>
    <mergeCell ref="A68:F68"/>
    <mergeCell ref="A14:F14"/>
    <mergeCell ref="A66:F66"/>
    <mergeCell ref="A44:F44"/>
  </mergeCells>
  <dataValidations count="3">
    <dataValidation type="list" sqref="B4" xr:uid="{00000000-0002-0000-0000-000000000000}">
      <formula1>"Ordinary,Special"</formula1>
    </dataValidation>
    <dataValidation type="list" sqref="B11" xr:uid="{00000000-0002-0000-0000-000001000000}">
      <formula1>"England excluding London,Fringe area,Outer London,Inner London"</formula1>
    </dataValidation>
    <dataValidation type="list" errorTitle="Invalid scale point" error="Please select a leadership scale point from L1 to L43." sqref="D39 D40" xr:uid="{00000000-0002-0000-0000-000003000000}">
      <formula1>"L1,L2,L3,L4,L5,L6,L7,L8,L9,L10,L11,L12,L13,L14,L15,L16,L17,L18,L19,L20,L21,L22,L23,L24,L25,L26,L27,L28,L29,L30,L31,L32,L33,L34,L35,L36,L37,L38,L39,L40,L41,L42,L43"</formula1>
    </dataValidation>
  </dataValidations>
  <pageMargins left="0.75" right="0.75" top="1" bottom="1" header="0.5" footer="0.5"/>
  <drawing r:id="rId1"/>
  <extLst>
    <ext xmlns:x14="http://schemas.microsoft.com/office/spreadsheetml/2009/9/main" uri="{CCE6A557-97BC-4b89-ADB6-D9C93CAAB3DF}">
      <x14:dataValidations xmlns:xm="http://schemas.microsoft.com/office/excel/2006/main" count="1">
        <x14:dataValidation type="list" errorTitle="Invalid leadership point" error="Please select a leadership point from L1 to L43." promptTitle="Headteacher pay range" prompt="Select the actual Headteacher range point." xr:uid="{00000000-0002-0000-0000-000002000000}">
          <x14:formula1>
            <xm:f>'Source &amp; rules'!$A$12:$A$54</xm:f>
          </x14:formula1>
          <xm:sqref>B12 B13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6"/>
  <sheetViews>
    <sheetView workbookViewId="0"/>
  </sheetViews>
  <sheetFormatPr defaultRowHeight="15" x14ac:dyDescent="0.25"/>
  <cols>
    <col min="1" max="1" width="28" customWidth="1"/>
    <col min="2" max="2" width="25" customWidth="1"/>
    <col min="3" max="5" width="18" customWidth="1"/>
  </cols>
  <sheetData>
    <row r="1" spans="1:5" ht="45" x14ac:dyDescent="0.25">
      <c r="A1" s="13" t="s">
        <v>99</v>
      </c>
      <c r="B1" s="14" t="s">
        <v>100</v>
      </c>
    </row>
    <row r="2" spans="1:5" x14ac:dyDescent="0.25">
      <c r="A2" t="s">
        <v>101</v>
      </c>
      <c r="B2" s="14" t="s">
        <v>102</v>
      </c>
    </row>
    <row r="3" spans="1:5" x14ac:dyDescent="0.25">
      <c r="B3" s="14"/>
    </row>
    <row r="4" spans="1:5" ht="120" x14ac:dyDescent="0.25">
      <c r="A4" s="13" t="s">
        <v>103</v>
      </c>
      <c r="B4" s="14" t="s">
        <v>104</v>
      </c>
    </row>
    <row r="5" spans="1:5" ht="45" x14ac:dyDescent="0.25">
      <c r="A5" s="13" t="s">
        <v>105</v>
      </c>
      <c r="B5" s="14" t="s">
        <v>106</v>
      </c>
    </row>
    <row r="6" spans="1:5" ht="150" x14ac:dyDescent="0.25">
      <c r="A6" s="13" t="s">
        <v>107</v>
      </c>
      <c r="B6" s="14" t="s">
        <v>108</v>
      </c>
    </row>
    <row r="7" spans="1:5" ht="120" x14ac:dyDescent="0.25">
      <c r="A7" t="s">
        <v>109</v>
      </c>
      <c r="B7" s="14" t="s">
        <v>110</v>
      </c>
    </row>
    <row r="10" spans="1:5" ht="18.75" x14ac:dyDescent="0.3">
      <c r="A10" s="28" t="s">
        <v>111</v>
      </c>
      <c r="B10" s="23"/>
      <c r="C10" s="23"/>
      <c r="D10" s="23"/>
      <c r="E10" s="23"/>
    </row>
    <row r="11" spans="1:5" x14ac:dyDescent="0.25">
      <c r="A11" s="15" t="s">
        <v>112</v>
      </c>
      <c r="B11" s="15" t="s">
        <v>113</v>
      </c>
      <c r="C11" s="15" t="s">
        <v>36</v>
      </c>
      <c r="D11" s="15" t="s">
        <v>37</v>
      </c>
      <c r="E11" s="15" t="s">
        <v>38</v>
      </c>
    </row>
    <row r="12" spans="1:5" x14ac:dyDescent="0.25">
      <c r="A12" s="16" t="s">
        <v>114</v>
      </c>
      <c r="B12" s="17">
        <v>53586</v>
      </c>
      <c r="C12" s="17">
        <v>55060</v>
      </c>
      <c r="D12" s="17">
        <v>57837</v>
      </c>
      <c r="E12" s="17">
        <v>63709</v>
      </c>
    </row>
    <row r="13" spans="1:5" x14ac:dyDescent="0.25">
      <c r="A13" s="16" t="s">
        <v>115</v>
      </c>
      <c r="B13" s="17">
        <v>54927</v>
      </c>
      <c r="C13" s="17">
        <v>56404</v>
      </c>
      <c r="D13" s="17">
        <v>59182</v>
      </c>
      <c r="E13" s="17">
        <v>65057</v>
      </c>
    </row>
    <row r="14" spans="1:5" x14ac:dyDescent="0.25">
      <c r="A14" s="16" t="s">
        <v>116</v>
      </c>
      <c r="B14" s="17">
        <v>56298</v>
      </c>
      <c r="C14" s="17">
        <v>57776</v>
      </c>
      <c r="D14" s="17">
        <v>60545</v>
      </c>
      <c r="E14" s="17">
        <v>66434</v>
      </c>
    </row>
    <row r="15" spans="1:5" x14ac:dyDescent="0.25">
      <c r="A15" s="16" t="s">
        <v>117</v>
      </c>
      <c r="B15" s="17">
        <v>57699</v>
      </c>
      <c r="C15" s="17">
        <v>59185</v>
      </c>
      <c r="D15" s="17">
        <v>61955</v>
      </c>
      <c r="E15" s="17">
        <v>67832</v>
      </c>
    </row>
    <row r="16" spans="1:5" x14ac:dyDescent="0.25">
      <c r="A16" s="16" t="s">
        <v>118</v>
      </c>
      <c r="B16" s="17">
        <v>59137</v>
      </c>
      <c r="C16" s="17">
        <v>60624</v>
      </c>
      <c r="D16" s="17">
        <v>63393</v>
      </c>
      <c r="E16" s="17">
        <v>69278</v>
      </c>
    </row>
    <row r="17" spans="1:5" x14ac:dyDescent="0.25">
      <c r="A17" s="16" t="s">
        <v>119</v>
      </c>
      <c r="B17" s="17">
        <v>60619</v>
      </c>
      <c r="C17" s="17">
        <v>62102</v>
      </c>
      <c r="D17" s="17">
        <v>64871</v>
      </c>
      <c r="E17" s="17">
        <v>70754</v>
      </c>
    </row>
    <row r="18" spans="1:5" x14ac:dyDescent="0.25">
      <c r="A18" s="16" t="s">
        <v>120</v>
      </c>
      <c r="B18" s="17">
        <v>62251</v>
      </c>
      <c r="C18" s="17">
        <v>63738</v>
      </c>
      <c r="D18" s="17">
        <v>66509</v>
      </c>
      <c r="E18" s="17">
        <v>72390</v>
      </c>
    </row>
    <row r="19" spans="1:5" x14ac:dyDescent="0.25">
      <c r="A19" s="16" t="s">
        <v>121</v>
      </c>
      <c r="B19" s="17">
        <v>63688</v>
      </c>
      <c r="C19" s="17">
        <v>65166</v>
      </c>
      <c r="D19" s="17">
        <v>67940</v>
      </c>
      <c r="E19" s="17">
        <v>73824</v>
      </c>
    </row>
    <row r="20" spans="1:5" x14ac:dyDescent="0.25">
      <c r="A20" s="16" t="s">
        <v>122</v>
      </c>
      <c r="B20" s="17">
        <v>65278</v>
      </c>
      <c r="C20" s="17">
        <v>66758</v>
      </c>
      <c r="D20" s="17">
        <v>69529</v>
      </c>
      <c r="E20" s="17">
        <v>75409</v>
      </c>
    </row>
    <row r="21" spans="1:5" x14ac:dyDescent="0.25">
      <c r="A21" s="16" t="s">
        <v>123</v>
      </c>
      <c r="B21" s="17">
        <v>66956</v>
      </c>
      <c r="C21" s="17">
        <v>68435</v>
      </c>
      <c r="D21" s="17">
        <v>71207</v>
      </c>
      <c r="E21" s="17">
        <v>77086</v>
      </c>
    </row>
    <row r="22" spans="1:5" x14ac:dyDescent="0.25">
      <c r="A22" s="16" t="s">
        <v>124</v>
      </c>
      <c r="B22" s="17">
        <v>68691</v>
      </c>
      <c r="C22" s="17">
        <v>70169</v>
      </c>
      <c r="D22" s="17">
        <v>72940</v>
      </c>
      <c r="E22" s="17">
        <v>78820</v>
      </c>
    </row>
    <row r="23" spans="1:5" x14ac:dyDescent="0.25">
      <c r="A23" s="16" t="s">
        <v>125</v>
      </c>
      <c r="B23" s="17">
        <v>70275</v>
      </c>
      <c r="C23" s="17">
        <v>71759</v>
      </c>
      <c r="D23" s="17">
        <v>74530</v>
      </c>
      <c r="E23" s="17">
        <v>80411</v>
      </c>
    </row>
    <row r="24" spans="1:5" x14ac:dyDescent="0.25">
      <c r="A24" s="16" t="s">
        <v>126</v>
      </c>
      <c r="B24" s="17">
        <v>72032</v>
      </c>
      <c r="C24" s="17">
        <v>73517</v>
      </c>
      <c r="D24" s="17">
        <v>76288</v>
      </c>
      <c r="E24" s="17">
        <v>82164</v>
      </c>
    </row>
    <row r="25" spans="1:5" x14ac:dyDescent="0.25">
      <c r="A25" s="16" t="s">
        <v>127</v>
      </c>
      <c r="B25" s="17">
        <v>73827</v>
      </c>
      <c r="C25" s="17">
        <v>75310</v>
      </c>
      <c r="D25" s="17">
        <v>78074</v>
      </c>
      <c r="E25" s="17">
        <v>83960</v>
      </c>
    </row>
    <row r="26" spans="1:5" x14ac:dyDescent="0.25">
      <c r="A26" s="16" t="s">
        <v>128</v>
      </c>
      <c r="B26" s="17">
        <v>75664</v>
      </c>
      <c r="C26" s="17">
        <v>77141</v>
      </c>
      <c r="D26" s="17">
        <v>79912</v>
      </c>
      <c r="E26" s="17">
        <v>85790</v>
      </c>
    </row>
    <row r="27" spans="1:5" x14ac:dyDescent="0.25">
      <c r="A27" s="16" t="s">
        <v>129</v>
      </c>
      <c r="B27" s="17">
        <v>77676</v>
      </c>
      <c r="C27" s="17">
        <v>79158</v>
      </c>
      <c r="D27" s="17">
        <v>81928</v>
      </c>
      <c r="E27" s="17">
        <v>87811</v>
      </c>
    </row>
    <row r="28" spans="1:5" x14ac:dyDescent="0.25">
      <c r="A28" s="16" t="s">
        <v>130</v>
      </c>
      <c r="B28" s="17">
        <v>79460</v>
      </c>
      <c r="C28" s="17">
        <v>80953</v>
      </c>
      <c r="D28" s="17">
        <v>83715</v>
      </c>
      <c r="E28" s="17">
        <v>89596</v>
      </c>
    </row>
    <row r="29" spans="1:5" x14ac:dyDescent="0.25">
      <c r="A29" s="16" t="s">
        <v>131</v>
      </c>
      <c r="B29" s="17">
        <v>81457</v>
      </c>
      <c r="C29" s="17">
        <v>82939</v>
      </c>
      <c r="D29" s="17">
        <v>85715</v>
      </c>
      <c r="E29" s="17">
        <v>91594</v>
      </c>
    </row>
    <row r="30" spans="1:5" x14ac:dyDescent="0.25">
      <c r="A30" s="16" t="s">
        <v>132</v>
      </c>
      <c r="B30" s="17">
        <v>83478</v>
      </c>
      <c r="C30" s="17">
        <v>84957</v>
      </c>
      <c r="D30" s="17">
        <v>87736</v>
      </c>
      <c r="E30" s="17">
        <v>93612</v>
      </c>
    </row>
    <row r="31" spans="1:5" x14ac:dyDescent="0.25">
      <c r="A31" s="16" t="s">
        <v>133</v>
      </c>
      <c r="B31" s="17">
        <v>85547</v>
      </c>
      <c r="C31" s="17">
        <v>87036</v>
      </c>
      <c r="D31" s="17">
        <v>89801</v>
      </c>
      <c r="E31" s="17">
        <v>95683</v>
      </c>
    </row>
    <row r="32" spans="1:5" x14ac:dyDescent="0.25">
      <c r="A32" s="16" t="s">
        <v>134</v>
      </c>
      <c r="B32" s="17">
        <v>87664</v>
      </c>
      <c r="C32" s="17">
        <v>89153</v>
      </c>
      <c r="D32" s="17">
        <v>91921</v>
      </c>
      <c r="E32" s="17">
        <v>97799</v>
      </c>
    </row>
    <row r="33" spans="1:5" x14ac:dyDescent="0.25">
      <c r="A33" s="16" t="s">
        <v>135</v>
      </c>
      <c r="B33" s="17">
        <v>89842</v>
      </c>
      <c r="C33" s="17">
        <v>91326</v>
      </c>
      <c r="D33" s="17">
        <v>94088</v>
      </c>
      <c r="E33" s="17">
        <v>99975</v>
      </c>
    </row>
    <row r="34" spans="1:5" x14ac:dyDescent="0.25">
      <c r="A34" s="16" t="s">
        <v>136</v>
      </c>
      <c r="B34" s="17">
        <v>92065</v>
      </c>
      <c r="C34" s="17">
        <v>93545</v>
      </c>
      <c r="D34" s="17">
        <v>96314</v>
      </c>
      <c r="E34" s="17">
        <v>102193</v>
      </c>
    </row>
    <row r="35" spans="1:5" x14ac:dyDescent="0.25">
      <c r="A35" s="16" t="s">
        <v>137</v>
      </c>
      <c r="B35" s="17">
        <v>94349</v>
      </c>
      <c r="C35" s="17">
        <v>95836</v>
      </c>
      <c r="D35" s="17">
        <v>98602</v>
      </c>
      <c r="E35" s="17">
        <v>104485</v>
      </c>
    </row>
    <row r="36" spans="1:5" x14ac:dyDescent="0.25">
      <c r="A36" s="16" t="s">
        <v>138</v>
      </c>
      <c r="B36" s="17">
        <v>96694</v>
      </c>
      <c r="C36" s="17">
        <v>98174</v>
      </c>
      <c r="D36" s="17">
        <v>100945</v>
      </c>
      <c r="E36" s="17">
        <v>106824</v>
      </c>
    </row>
    <row r="37" spans="1:5" x14ac:dyDescent="0.25">
      <c r="A37" s="16" t="s">
        <v>139</v>
      </c>
      <c r="B37" s="17">
        <v>99086</v>
      </c>
      <c r="C37" s="17">
        <v>100571</v>
      </c>
      <c r="D37" s="17">
        <v>103335</v>
      </c>
      <c r="E37" s="17">
        <v>109215</v>
      </c>
    </row>
    <row r="38" spans="1:5" x14ac:dyDescent="0.25">
      <c r="A38" s="16" t="s">
        <v>140</v>
      </c>
      <c r="B38" s="17">
        <v>101540</v>
      </c>
      <c r="C38" s="17">
        <v>103021</v>
      </c>
      <c r="D38" s="17">
        <v>105791</v>
      </c>
      <c r="E38" s="17">
        <v>111668</v>
      </c>
    </row>
    <row r="39" spans="1:5" x14ac:dyDescent="0.25">
      <c r="A39" s="16" t="s">
        <v>141</v>
      </c>
      <c r="B39" s="17">
        <v>103601</v>
      </c>
      <c r="C39" s="17">
        <v>105112</v>
      </c>
      <c r="D39" s="17">
        <v>108009</v>
      </c>
      <c r="E39" s="17">
        <v>114231</v>
      </c>
    </row>
    <row r="40" spans="1:5" x14ac:dyDescent="0.25">
      <c r="A40" s="16" t="s">
        <v>142</v>
      </c>
      <c r="B40" s="17">
        <v>106017</v>
      </c>
      <c r="C40" s="17">
        <v>107564</v>
      </c>
      <c r="D40" s="17">
        <v>110526</v>
      </c>
      <c r="E40" s="17">
        <v>116895</v>
      </c>
    </row>
    <row r="41" spans="1:5" x14ac:dyDescent="0.25">
      <c r="A41" s="16" t="s">
        <v>143</v>
      </c>
      <c r="B41" s="17">
        <v>108678</v>
      </c>
      <c r="C41" s="17">
        <v>110261</v>
      </c>
      <c r="D41" s="17">
        <v>113294</v>
      </c>
      <c r="E41" s="17">
        <v>119823</v>
      </c>
    </row>
    <row r="42" spans="1:5" x14ac:dyDescent="0.25">
      <c r="A42" s="16" t="s">
        <v>144</v>
      </c>
      <c r="B42" s="17">
        <v>111394</v>
      </c>
      <c r="C42" s="17">
        <v>113032</v>
      </c>
      <c r="D42" s="17">
        <v>116128</v>
      </c>
      <c r="E42" s="17">
        <v>122816</v>
      </c>
    </row>
    <row r="43" spans="1:5" x14ac:dyDescent="0.25">
      <c r="A43" s="16" t="s">
        <v>145</v>
      </c>
      <c r="B43" s="17">
        <v>114178</v>
      </c>
      <c r="C43" s="17">
        <v>115857</v>
      </c>
      <c r="D43" s="17">
        <v>119013</v>
      </c>
      <c r="E43" s="17">
        <v>125969</v>
      </c>
    </row>
    <row r="44" spans="1:5" x14ac:dyDescent="0.25">
      <c r="A44" s="16" t="s">
        <v>146</v>
      </c>
      <c r="B44" s="17">
        <v>117035</v>
      </c>
      <c r="C44" s="17">
        <v>118755</v>
      </c>
      <c r="D44" s="17">
        <v>121965</v>
      </c>
      <c r="E44" s="17">
        <v>129249</v>
      </c>
    </row>
    <row r="45" spans="1:5" x14ac:dyDescent="0.25">
      <c r="A45" s="16" t="s">
        <v>147</v>
      </c>
      <c r="B45" s="17">
        <v>119970</v>
      </c>
      <c r="C45" s="17">
        <v>121727</v>
      </c>
      <c r="D45" s="17">
        <v>124999</v>
      </c>
      <c r="E45" s="17">
        <v>132617</v>
      </c>
    </row>
    <row r="46" spans="1:5" x14ac:dyDescent="0.25">
      <c r="A46" s="16" t="s">
        <v>148</v>
      </c>
      <c r="B46" s="17">
        <v>123000</v>
      </c>
      <c r="C46" s="17">
        <v>124827</v>
      </c>
      <c r="D46" s="17">
        <v>128150</v>
      </c>
      <c r="E46" s="17">
        <v>136095</v>
      </c>
    </row>
    <row r="47" spans="1:5" x14ac:dyDescent="0.25">
      <c r="A47" s="16" t="s">
        <v>149</v>
      </c>
      <c r="B47" s="17">
        <v>126121</v>
      </c>
      <c r="C47" s="17">
        <v>127991</v>
      </c>
      <c r="D47" s="17">
        <v>131362</v>
      </c>
      <c r="E47" s="17">
        <v>139685</v>
      </c>
    </row>
    <row r="48" spans="1:5" x14ac:dyDescent="0.25">
      <c r="A48" s="16" t="s">
        <v>150</v>
      </c>
      <c r="B48" s="17">
        <v>129257</v>
      </c>
      <c r="C48" s="17">
        <v>131169</v>
      </c>
      <c r="D48" s="17">
        <v>134579</v>
      </c>
      <c r="E48" s="17">
        <v>143394</v>
      </c>
    </row>
    <row r="49" spans="1:5" x14ac:dyDescent="0.25">
      <c r="A49" s="16" t="s">
        <v>151</v>
      </c>
      <c r="B49" s="17">
        <v>132419</v>
      </c>
      <c r="C49" s="17">
        <v>134374</v>
      </c>
      <c r="D49" s="17">
        <v>137820</v>
      </c>
      <c r="E49" s="17">
        <v>147109</v>
      </c>
    </row>
    <row r="50" spans="1:5" x14ac:dyDescent="0.25">
      <c r="A50" s="16" t="s">
        <v>152</v>
      </c>
      <c r="B50" s="17">
        <v>135723</v>
      </c>
      <c r="C50" s="17">
        <v>137725</v>
      </c>
      <c r="D50" s="17">
        <v>141117</v>
      </c>
      <c r="E50" s="17">
        <v>150962</v>
      </c>
    </row>
    <row r="51" spans="1:5" x14ac:dyDescent="0.25">
      <c r="A51" s="16" t="s">
        <v>153</v>
      </c>
      <c r="B51" s="17">
        <v>139113</v>
      </c>
      <c r="C51" s="17">
        <v>141276</v>
      </c>
      <c r="D51" s="17">
        <v>144504</v>
      </c>
      <c r="E51" s="17">
        <v>154992</v>
      </c>
    </row>
    <row r="52" spans="1:5" x14ac:dyDescent="0.25">
      <c r="A52" s="16" t="s">
        <v>154</v>
      </c>
      <c r="B52" s="17">
        <v>142591</v>
      </c>
      <c r="C52" s="17">
        <v>144775</v>
      </c>
      <c r="D52" s="17">
        <v>147963</v>
      </c>
      <c r="E52" s="17">
        <v>159124</v>
      </c>
    </row>
    <row r="53" spans="1:5" x14ac:dyDescent="0.25">
      <c r="A53" s="16" t="s">
        <v>155</v>
      </c>
      <c r="B53" s="17">
        <v>146160</v>
      </c>
      <c r="C53" s="17">
        <v>148399</v>
      </c>
      <c r="D53" s="17">
        <v>151501</v>
      </c>
      <c r="E53" s="17">
        <v>163372</v>
      </c>
    </row>
    <row r="54" spans="1:5" x14ac:dyDescent="0.25">
      <c r="A54" s="16" t="s">
        <v>156</v>
      </c>
      <c r="B54" s="17">
        <v>149727</v>
      </c>
      <c r="C54" s="17">
        <v>152210</v>
      </c>
      <c r="D54" s="17">
        <v>155043</v>
      </c>
      <c r="E54" s="17">
        <v>167739</v>
      </c>
    </row>
    <row r="56" spans="1:5" x14ac:dyDescent="0.25">
      <c r="A56" s="18" t="s">
        <v>157</v>
      </c>
      <c r="B56" s="26" t="s">
        <v>158</v>
      </c>
      <c r="C56" s="23"/>
      <c r="D56" s="23"/>
      <c r="E56" s="23"/>
    </row>
    <row r="58" spans="1:5" x14ac:dyDescent="0.25">
      <c r="A58" s="13" t="s">
        <v>159</v>
      </c>
    </row>
    <row r="59" spans="1:5" x14ac:dyDescent="0.25">
      <c r="A59" s="26" t="s">
        <v>160</v>
      </c>
      <c r="B59" s="23"/>
      <c r="C59" s="23"/>
      <c r="D59" s="23"/>
      <c r="E59" s="23"/>
    </row>
    <row r="60" spans="1:5" x14ac:dyDescent="0.25">
      <c r="A60" s="23"/>
      <c r="B60" s="23"/>
      <c r="C60" s="23"/>
      <c r="D60" s="23"/>
      <c r="E60" s="23"/>
    </row>
    <row r="61" spans="1:5" x14ac:dyDescent="0.25">
      <c r="A61" s="23"/>
      <c r="B61" s="23"/>
      <c r="C61" s="23"/>
      <c r="D61" s="23"/>
      <c r="E61" s="23"/>
    </row>
    <row r="63" spans="1:5" x14ac:dyDescent="0.25">
      <c r="A63" s="13" t="s">
        <v>161</v>
      </c>
    </row>
    <row r="64" spans="1:5" x14ac:dyDescent="0.25">
      <c r="A64" s="23" t="s">
        <v>162</v>
      </c>
      <c r="B64" s="23"/>
      <c r="C64" s="23"/>
      <c r="D64" s="23"/>
      <c r="E64" s="23"/>
    </row>
    <row r="65" spans="1:5" x14ac:dyDescent="0.25">
      <c r="A65" s="23"/>
      <c r="B65" s="23"/>
      <c r="C65" s="23"/>
      <c r="D65" s="23"/>
      <c r="E65" s="23"/>
    </row>
    <row r="66" spans="1:5" x14ac:dyDescent="0.25">
      <c r="A66" s="23"/>
      <c r="B66" s="23"/>
      <c r="C66" s="23"/>
      <c r="D66" s="23"/>
      <c r="E66" s="23"/>
    </row>
  </sheetData>
  <mergeCells count="4">
    <mergeCell ref="A59:E61"/>
    <mergeCell ref="A64:E66"/>
    <mergeCell ref="B56:E56"/>
    <mergeCell ref="A10:E1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Calculator</vt:lpstr>
      <vt:lpstr>Source &amp; rules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Rona Metters</cp:lastModifiedBy>
  <dcterms:created xsi:type="dcterms:W3CDTF">2026-09-20T10:06:05Z</dcterms:created>
  <dcterms:modified xsi:type="dcterms:W3CDTF">2026-10-08T18:03:28Z</dcterms:modified>
</cp:coreProperties>
</file>